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adm\отдел труда\МОЧАЛОВ\2022 год\Январь\"/>
    </mc:Choice>
  </mc:AlternateContent>
  <bookViews>
    <workbookView xWindow="120" yWindow="120" windowWidth="12120" windowHeight="88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U20" i="1" l="1"/>
  <c r="T20" i="1"/>
  <c r="S20" i="1"/>
  <c r="Q20" i="1"/>
  <c r="O20" i="1"/>
  <c r="H20" i="1"/>
  <c r="R20" i="1" s="1"/>
  <c r="F20" i="1"/>
  <c r="T44" i="1" l="1"/>
  <c r="Q44" i="1"/>
  <c r="F44" i="1"/>
  <c r="F42" i="1"/>
  <c r="C45" i="1"/>
  <c r="T42" i="1"/>
  <c r="R44" i="1" l="1"/>
  <c r="S44" i="1" s="1"/>
  <c r="U44" i="1" s="1"/>
  <c r="O43" i="1"/>
  <c r="O39" i="1"/>
  <c r="O38" i="1"/>
  <c r="O37" i="1"/>
  <c r="O36" i="1"/>
  <c r="Q43" i="1"/>
  <c r="T43" i="1"/>
  <c r="C46" i="1"/>
  <c r="F43" i="1"/>
  <c r="O18" i="1"/>
  <c r="T39" i="1"/>
  <c r="T36" i="1"/>
  <c r="T37" i="1"/>
  <c r="T38" i="1"/>
  <c r="T41" i="1"/>
  <c r="T40" i="1"/>
  <c r="Q38" i="1"/>
  <c r="J18" i="1"/>
  <c r="R18" i="1" s="1"/>
  <c r="Q37" i="1"/>
  <c r="F37" i="1"/>
  <c r="F38" i="1"/>
  <c r="Q39" i="1"/>
  <c r="F39" i="1"/>
  <c r="Q40" i="1"/>
  <c r="R40" i="1" s="1"/>
  <c r="Q41" i="1"/>
  <c r="R41" i="1" s="1"/>
  <c r="S41" i="1" s="1"/>
  <c r="Q42" i="1"/>
  <c r="R42" i="1" s="1"/>
  <c r="S42" i="1" s="1"/>
  <c r="Q36" i="1"/>
  <c r="H36" i="1"/>
  <c r="F36" i="1"/>
  <c r="Q32" i="1"/>
  <c r="O32" i="1"/>
  <c r="H32" i="1"/>
  <c r="F32" i="1"/>
  <c r="Q25" i="1"/>
  <c r="O25" i="1"/>
  <c r="H25" i="1"/>
  <c r="F25" i="1"/>
  <c r="Q27" i="1"/>
  <c r="O27" i="1"/>
  <c r="H27" i="1"/>
  <c r="F27" i="1"/>
  <c r="Q29" i="1"/>
  <c r="O29" i="1"/>
  <c r="H29" i="1"/>
  <c r="F29" i="1"/>
  <c r="H31" i="1"/>
  <c r="Q31" i="1"/>
  <c r="O31" i="1"/>
  <c r="F31" i="1"/>
  <c r="J31" i="1"/>
  <c r="Q23" i="1"/>
  <c r="O23" i="1"/>
  <c r="H23" i="1"/>
  <c r="F23" i="1"/>
  <c r="Q24" i="1"/>
  <c r="O24" i="1"/>
  <c r="H24" i="1"/>
  <c r="F24" i="1"/>
  <c r="Q19" i="1"/>
  <c r="O19" i="1"/>
  <c r="H19" i="1"/>
  <c r="F19" i="1"/>
  <c r="Q21" i="1"/>
  <c r="O21" i="1"/>
  <c r="H21" i="1"/>
  <c r="F21" i="1"/>
  <c r="Q22" i="1"/>
  <c r="O22" i="1"/>
  <c r="H22" i="1"/>
  <c r="F22" i="1"/>
  <c r="Q26" i="1"/>
  <c r="O26" i="1"/>
  <c r="H26" i="1"/>
  <c r="F26" i="1"/>
  <c r="Q28" i="1"/>
  <c r="O28" i="1"/>
  <c r="H28" i="1"/>
  <c r="F28" i="1"/>
  <c r="Q30" i="1"/>
  <c r="O30" i="1"/>
  <c r="H30" i="1"/>
  <c r="F30" i="1"/>
  <c r="J30" i="1"/>
  <c r="Q33" i="1"/>
  <c r="O33" i="1"/>
  <c r="H33" i="1"/>
  <c r="F33" i="1"/>
  <c r="Q18" i="1"/>
  <c r="H18" i="1"/>
  <c r="F18" i="1"/>
  <c r="T32" i="1"/>
  <c r="T25" i="1"/>
  <c r="T23" i="1"/>
  <c r="T24" i="1"/>
  <c r="T19" i="1"/>
  <c r="T21" i="1"/>
  <c r="T22" i="1"/>
  <c r="T26" i="1"/>
  <c r="T27" i="1"/>
  <c r="T28" i="1"/>
  <c r="T29" i="1"/>
  <c r="T30" i="1"/>
  <c r="T31" i="1"/>
  <c r="T33" i="1"/>
  <c r="R32" i="1" l="1"/>
  <c r="T34" i="1"/>
  <c r="R28" i="1"/>
  <c r="S28" i="1" s="1"/>
  <c r="U28" i="1" s="1"/>
  <c r="R23" i="1"/>
  <c r="S23" i="1" s="1"/>
  <c r="U23" i="1" s="1"/>
  <c r="T45" i="1"/>
  <c r="R43" i="1"/>
  <c r="S43" i="1" s="1"/>
  <c r="S40" i="1"/>
  <c r="S18" i="1"/>
  <c r="U18" i="1" s="1"/>
  <c r="R19" i="1"/>
  <c r="S19" i="1" s="1"/>
  <c r="U19" i="1" s="1"/>
  <c r="R21" i="1"/>
  <c r="S21" i="1" s="1"/>
  <c r="U21" i="1" s="1"/>
  <c r="U41" i="1"/>
  <c r="R26" i="1"/>
  <c r="S26" i="1" s="1"/>
  <c r="U26" i="1" s="1"/>
  <c r="R29" i="1"/>
  <c r="S29" i="1" s="1"/>
  <c r="U29" i="1" s="1"/>
  <c r="R27" i="1"/>
  <c r="S27" i="1" s="1"/>
  <c r="U27" i="1" s="1"/>
  <c r="R25" i="1"/>
  <c r="S25" i="1" s="1"/>
  <c r="U25" i="1" s="1"/>
  <c r="R36" i="1"/>
  <c r="S36" i="1" s="1"/>
  <c r="U36" i="1" s="1"/>
  <c r="U42" i="1"/>
  <c r="R39" i="1"/>
  <c r="S39" i="1" s="1"/>
  <c r="U39" i="1" s="1"/>
  <c r="R37" i="1"/>
  <c r="S37" i="1" s="1"/>
  <c r="U37" i="1" s="1"/>
  <c r="R33" i="1"/>
  <c r="S33" i="1" s="1"/>
  <c r="U33" i="1" s="1"/>
  <c r="S32" i="1"/>
  <c r="U32" i="1" s="1"/>
  <c r="R38" i="1"/>
  <c r="S38" i="1" s="1"/>
  <c r="U38" i="1" s="1"/>
  <c r="R22" i="1"/>
  <c r="S22" i="1" s="1"/>
  <c r="R31" i="1"/>
  <c r="S31" i="1" s="1"/>
  <c r="U31" i="1" s="1"/>
  <c r="R30" i="1"/>
  <c r="S30" i="1" s="1"/>
  <c r="U30" i="1" s="1"/>
  <c r="R24" i="1"/>
  <c r="S24" i="1" s="1"/>
  <c r="U24" i="1" s="1"/>
  <c r="S45" i="1" l="1"/>
  <c r="U40" i="1"/>
  <c r="U22" i="1"/>
  <c r="U34" i="1" s="1"/>
  <c r="S34" i="1"/>
  <c r="T46" i="1"/>
  <c r="U43" i="1"/>
  <c r="U45" i="1" l="1"/>
  <c r="U46" i="1" s="1"/>
  <c r="S46" i="1"/>
</calcChain>
</file>

<file path=xl/sharedStrings.xml><?xml version="1.0" encoding="utf-8"?>
<sst xmlns="http://schemas.openxmlformats.org/spreadsheetml/2006/main" count="91" uniqueCount="69">
  <si>
    <t>Унифицированная форма № Т-3</t>
  </si>
  <si>
    <t>Утверждена постановлением Госкомстата РФ</t>
  </si>
  <si>
    <t>от 5 января 2004 г. № 1</t>
  </si>
  <si>
    <t>Код</t>
  </si>
  <si>
    <t>Форма по ОКУД</t>
  </si>
  <si>
    <t>по ОКПО</t>
  </si>
  <si>
    <t>наименование организации</t>
  </si>
  <si>
    <t>Номер документа</t>
  </si>
  <si>
    <t>Дата составления</t>
  </si>
  <si>
    <t>ШТАТНОЕ РАСПИСАНИЕ</t>
  </si>
  <si>
    <t>УТВЕРЖДАЮ:</t>
  </si>
  <si>
    <t>Штат в количестве</t>
  </si>
  <si>
    <t>Структурное подразделение</t>
  </si>
  <si>
    <t>Должность (специальность, профессия), разряд, класс (категория) квалификации</t>
  </si>
  <si>
    <t>Количе ство штатных единиц</t>
  </si>
  <si>
    <t>Надбавки</t>
  </si>
  <si>
    <t>Всего, руб.</t>
  </si>
  <si>
    <t>Сложность и напряженность труда, ненормированный рабочий день (для водителя)</t>
  </si>
  <si>
    <t>Непрерывный стаж работы</t>
  </si>
  <si>
    <t>Ежемесячное поощрение</t>
  </si>
  <si>
    <t>Ежемесячная премия</t>
  </si>
  <si>
    <t>Районный коэффициент (15%)</t>
  </si>
  <si>
    <t>%</t>
  </si>
  <si>
    <t>сумма</t>
  </si>
  <si>
    <t>Итого прочие работники</t>
  </si>
  <si>
    <t>ВСЕГО:</t>
  </si>
  <si>
    <t>х</t>
  </si>
  <si>
    <t>Годовой фонд</t>
  </si>
  <si>
    <t>Материальная помощь</t>
  </si>
  <si>
    <t>Администрация Тогульского района</t>
  </si>
  <si>
    <t>Администрация района</t>
  </si>
  <si>
    <t>главный бухгалтер</t>
  </si>
  <si>
    <t>Ведущий специалист, ответственный секретарь административной комиссии</t>
  </si>
  <si>
    <t>заведующий хозяйством</t>
  </si>
  <si>
    <t>уборщик служебных помещений</t>
  </si>
  <si>
    <t>оперативный дежурный ЕДДС</t>
  </si>
  <si>
    <t>начальник  отдела</t>
  </si>
  <si>
    <t>начальник отдела</t>
  </si>
  <si>
    <t xml:space="preserve">начальник отдела </t>
  </si>
  <si>
    <t>заведующий  отделом</t>
  </si>
  <si>
    <t xml:space="preserve">секретность, вредные условия  </t>
  </si>
  <si>
    <t>персониф.доплата до МРОТ ночные</t>
  </si>
  <si>
    <t>водитель</t>
  </si>
  <si>
    <t xml:space="preserve">Главный специалист,ответственный секретарь комиссии по делам несовершеннолетних   </t>
  </si>
  <si>
    <t>Отдел по информатизации</t>
  </si>
  <si>
    <t>Организационный отдел</t>
  </si>
  <si>
    <t>Архивный отдел</t>
  </si>
  <si>
    <t>Отдел архитектуры и строительства</t>
  </si>
  <si>
    <t>Отдел физической культуры и спорта</t>
  </si>
  <si>
    <t>Отдел ЖКХ, энергетики транспорта и связи</t>
  </si>
  <si>
    <t>Итого муниципальные служащие</t>
  </si>
  <si>
    <t>Прочие работники</t>
  </si>
  <si>
    <t xml:space="preserve">начальник  отдела </t>
  </si>
  <si>
    <t xml:space="preserve">Глава  района                   </t>
  </si>
  <si>
    <t>_____________В.А.Басалаев</t>
  </si>
  <si>
    <t>Глава района</t>
  </si>
  <si>
    <t xml:space="preserve">Тарифная ставка (оклад, денежное содержание) </t>
  </si>
  <si>
    <t>д.м.сумма</t>
  </si>
  <si>
    <t>секретарь - машинистка</t>
  </si>
  <si>
    <t>Начальник юридического отдела</t>
  </si>
  <si>
    <t>Начальник отдела по труду</t>
  </si>
  <si>
    <t>рабочий</t>
  </si>
  <si>
    <t xml:space="preserve">главный специалист </t>
  </si>
  <si>
    <t xml:space="preserve"> </t>
  </si>
  <si>
    <t>начальник  ЕДДС</t>
  </si>
  <si>
    <t>оператор системы 112</t>
  </si>
  <si>
    <t>Отдел по делам ГО ,ЧС и МР</t>
  </si>
  <si>
    <t>единицы</t>
  </si>
  <si>
    <t>с 01.02.2022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</si>
</sst>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4"/>
      <name val="Times New Roman Cyr"/>
      <family val="1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sz val="11"/>
      <name val="Times New Roman"/>
      <family val="1"/>
      <charset val="204"/>
    </font>
    <font>
      <b/>
      <sz val="12"/>
      <name val="Arial Cyr"/>
      <charset val="204"/>
    </font>
    <font>
      <b/>
      <sz val="12"/>
      <name val="Times New Roman Cyr"/>
      <charset val="204"/>
    </font>
    <font>
      <b/>
      <sz val="14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horizontal="right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6" fillId="0" borderId="0" xfId="0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3" fillId="0" borderId="0" xfId="0" applyFont="1"/>
    <xf numFmtId="0" fontId="11" fillId="0" borderId="2" xfId="0" applyFont="1" applyBorder="1" applyAlignment="1">
      <alignment vertical="top" wrapText="1"/>
    </xf>
    <xf numFmtId="0" fontId="14" fillId="0" borderId="0" xfId="0" applyFont="1"/>
    <xf numFmtId="49" fontId="10" fillId="0" borderId="1" xfId="0" applyNumberFormat="1" applyFont="1" applyBorder="1" applyAlignment="1">
      <alignment horizontal="left" vertical="top" wrapText="1"/>
    </xf>
    <xf numFmtId="0" fontId="15" fillId="0" borderId="0" xfId="0" applyFont="1"/>
    <xf numFmtId="2" fontId="0" fillId="0" borderId="0" xfId="0" applyNumberForma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0" fillId="2" borderId="0" xfId="0" applyFill="1"/>
    <xf numFmtId="0" fontId="5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right" wrapText="1"/>
    </xf>
    <xf numFmtId="0" fontId="7" fillId="0" borderId="1" xfId="0" applyFont="1" applyBorder="1"/>
    <xf numFmtId="49" fontId="17" fillId="0" borderId="1" xfId="0" applyNumberFormat="1" applyFont="1" applyBorder="1" applyAlignment="1">
      <alignment horizontal="center"/>
    </xf>
    <xf numFmtId="2" fontId="10" fillId="0" borderId="1" xfId="0" applyNumberFormat="1" applyFont="1" applyBorder="1"/>
    <xf numFmtId="1" fontId="10" fillId="0" borderId="1" xfId="0" applyNumberFormat="1" applyFont="1" applyBorder="1"/>
    <xf numFmtId="1" fontId="10" fillId="0" borderId="1" xfId="0" applyNumberFormat="1" applyFont="1" applyBorder="1" applyAlignment="1">
      <alignment horizontal="center"/>
    </xf>
    <xf numFmtId="2" fontId="10" fillId="0" borderId="1" xfId="0" applyNumberFormat="1" applyFont="1" applyBorder="1" applyProtection="1"/>
    <xf numFmtId="0" fontId="6" fillId="2" borderId="1" xfId="0" applyFont="1" applyFill="1" applyBorder="1" applyAlignment="1">
      <alignment horizontal="center" wrapText="1"/>
    </xf>
    <xf numFmtId="1" fontId="10" fillId="2" borderId="1" xfId="0" applyNumberFormat="1" applyFont="1" applyFill="1" applyBorder="1"/>
    <xf numFmtId="1" fontId="10" fillId="2" borderId="1" xfId="0" applyNumberFormat="1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right"/>
    </xf>
    <xf numFmtId="2" fontId="7" fillId="0" borderId="1" xfId="0" applyNumberFormat="1" applyFont="1" applyBorder="1" applyAlignment="1" applyProtection="1">
      <alignment horizontal="right" wrapText="1"/>
    </xf>
    <xf numFmtId="2" fontId="18" fillId="0" borderId="1" xfId="0" applyNumberFormat="1" applyFont="1" applyBorder="1" applyProtection="1"/>
    <xf numFmtId="2" fontId="11" fillId="0" borderId="1" xfId="0" applyNumberFormat="1" applyFont="1" applyBorder="1" applyProtection="1"/>
    <xf numFmtId="2" fontId="10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center" wrapText="1"/>
    </xf>
    <xf numFmtId="2" fontId="18" fillId="0" borderId="1" xfId="0" applyNumberFormat="1" applyFont="1" applyFill="1" applyBorder="1" applyAlignment="1">
      <alignment horizontal="right"/>
    </xf>
    <xf numFmtId="1" fontId="10" fillId="0" borderId="1" xfId="0" applyNumberFormat="1" applyFont="1" applyFill="1" applyBorder="1" applyAlignment="1">
      <alignment horizontal="right"/>
    </xf>
    <xf numFmtId="2" fontId="17" fillId="0" borderId="1" xfId="0" applyNumberFormat="1" applyFont="1" applyBorder="1" applyAlignment="1">
      <alignment horizontal="left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right"/>
    </xf>
    <xf numFmtId="2" fontId="6" fillId="0" borderId="1" xfId="0" applyNumberFormat="1" applyFont="1" applyBorder="1"/>
    <xf numFmtId="2" fontId="7" fillId="0" borderId="1" xfId="0" applyNumberFormat="1" applyFont="1" applyBorder="1" applyProtection="1"/>
    <xf numFmtId="2" fontId="7" fillId="0" borderId="1" xfId="0" applyNumberFormat="1" applyFont="1" applyBorder="1"/>
    <xf numFmtId="2" fontId="10" fillId="2" borderId="1" xfId="0" applyNumberFormat="1" applyFont="1" applyFill="1" applyBorder="1" applyProtection="1"/>
    <xf numFmtId="2" fontId="6" fillId="2" borderId="1" xfId="0" applyNumberFormat="1" applyFont="1" applyFill="1" applyBorder="1"/>
    <xf numFmtId="0" fontId="11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wrapText="1"/>
    </xf>
    <xf numFmtId="2" fontId="10" fillId="0" borderId="1" xfId="0" applyNumberFormat="1" applyFont="1" applyFill="1" applyBorder="1"/>
    <xf numFmtId="1" fontId="10" fillId="0" borderId="1" xfId="0" applyNumberFormat="1" applyFont="1" applyFill="1" applyBorder="1"/>
    <xf numFmtId="1" fontId="10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Protection="1"/>
    <xf numFmtId="2" fontId="6" fillId="0" borderId="1" xfId="0" applyNumberFormat="1" applyFont="1" applyFill="1" applyBorder="1"/>
    <xf numFmtId="0" fontId="0" fillId="0" borderId="0" xfId="0" applyFill="1"/>
    <xf numFmtId="1" fontId="10" fillId="0" borderId="1" xfId="0" applyNumberFormat="1" applyFont="1" applyFill="1" applyBorder="1" applyAlignment="1">
      <alignment wrapText="1"/>
    </xf>
    <xf numFmtId="1" fontId="10" fillId="0" borderId="1" xfId="0" applyNumberFormat="1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1" fontId="10" fillId="0" borderId="1" xfId="0" applyNumberFormat="1" applyFont="1" applyFill="1" applyBorder="1"/>
    <xf numFmtId="1" fontId="10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right" wrapText="1"/>
    </xf>
    <xf numFmtId="2" fontId="6" fillId="0" borderId="1" xfId="0" applyNumberFormat="1" applyFont="1" applyFill="1" applyBorder="1" applyAlignment="1">
      <alignment horizontal="center" wrapText="1"/>
    </xf>
    <xf numFmtId="2" fontId="10" fillId="0" borderId="1" xfId="0" applyNumberFormat="1" applyFont="1" applyFill="1" applyBorder="1" applyAlignment="1">
      <alignment horizontal="center"/>
    </xf>
    <xf numFmtId="0" fontId="10" fillId="0" borderId="1" xfId="0" applyNumberFormat="1" applyFont="1" applyBorder="1" applyAlignment="1">
      <alignment horizontal="right"/>
    </xf>
    <xf numFmtId="0" fontId="4" fillId="0" borderId="0" xfId="0" applyNumberFormat="1" applyFont="1" applyAlignment="1">
      <alignment horizontal="center"/>
    </xf>
    <xf numFmtId="0" fontId="14" fillId="0" borderId="1" xfId="0" applyFont="1" applyBorder="1"/>
    <xf numFmtId="2" fontId="7" fillId="0" borderId="1" xfId="0" applyNumberFormat="1" applyFont="1" applyFill="1" applyBorder="1" applyAlignment="1">
      <alignment horizontal="center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5" fillId="0" borderId="0" xfId="0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15" xfId="0" applyFont="1" applyFill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10" xfId="0" applyFont="1" applyBorder="1" applyAlignment="1">
      <alignment horizontal="right" wrapText="1"/>
    </xf>
    <xf numFmtId="0" fontId="3" fillId="0" borderId="1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6" fillId="0" borderId="0" xfId="0" applyFont="1" applyAlignment="1"/>
    <xf numFmtId="0" fontId="0" fillId="0" borderId="0" xfId="0" applyAlignment="1"/>
    <xf numFmtId="0" fontId="3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8"/>
  <sheetViews>
    <sheetView tabSelected="1" topLeftCell="A7" zoomScale="85" zoomScaleNormal="110" workbookViewId="0">
      <selection activeCell="G21" sqref="G21"/>
    </sheetView>
  </sheetViews>
  <sheetFormatPr defaultRowHeight="12.75" x14ac:dyDescent="0.2"/>
  <cols>
    <col min="1" max="1" width="24.28515625" customWidth="1"/>
    <col min="2" max="2" width="37.5703125" customWidth="1"/>
    <col min="3" max="3" width="7.42578125" customWidth="1"/>
    <col min="4" max="4" width="10.5703125" customWidth="1"/>
    <col min="5" max="5" width="7.7109375" customWidth="1"/>
    <col min="6" max="6" width="9.85546875" customWidth="1"/>
    <col min="7" max="7" width="4.42578125" customWidth="1"/>
    <col min="8" max="8" width="8.85546875" customWidth="1"/>
    <col min="9" max="9" width="4.28515625" customWidth="1"/>
    <col min="10" max="11" width="7.7109375" customWidth="1"/>
    <col min="12" max="12" width="8.85546875" bestFit="1" customWidth="1"/>
    <col min="13" max="13" width="10.5703125" bestFit="1" customWidth="1"/>
    <col min="14" max="14" width="9.42578125" bestFit="1" customWidth="1"/>
    <col min="15" max="15" width="12" customWidth="1"/>
    <col min="16" max="16" width="8.140625" customWidth="1"/>
    <col min="17" max="17" width="9.85546875" customWidth="1"/>
    <col min="18" max="18" width="11" customWidth="1"/>
    <col min="19" max="19" width="14.5703125" customWidth="1"/>
    <col min="20" max="20" width="15.7109375" customWidth="1"/>
    <col min="21" max="21" width="22.5703125" customWidth="1"/>
    <col min="22" max="22" width="9.7109375" bestFit="1" customWidth="1"/>
  </cols>
  <sheetData>
    <row r="1" spans="1:21" x14ac:dyDescent="0.2">
      <c r="T1" s="1" t="s">
        <v>0</v>
      </c>
    </row>
    <row r="2" spans="1:21" x14ac:dyDescent="0.2">
      <c r="T2" s="2" t="s">
        <v>1</v>
      </c>
    </row>
    <row r="3" spans="1:21" ht="13.5" thickBot="1" x14ac:dyDescent="0.25">
      <c r="T3" s="2" t="s">
        <v>2</v>
      </c>
    </row>
    <row r="4" spans="1:21" ht="13.5" thickBot="1" x14ac:dyDescent="0.25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107" t="s">
        <v>3</v>
      </c>
      <c r="T4" s="108"/>
    </row>
    <row r="5" spans="1:21" ht="13.5" customHeight="1" thickBot="1" x14ac:dyDescent="0.25">
      <c r="H5" s="3"/>
      <c r="I5" s="3"/>
      <c r="J5" s="3"/>
      <c r="K5" s="3"/>
      <c r="L5" s="3"/>
      <c r="M5" s="3"/>
      <c r="N5" s="3"/>
      <c r="O5" s="3"/>
      <c r="P5" s="3"/>
      <c r="Q5" s="109" t="s">
        <v>4</v>
      </c>
      <c r="R5" s="110"/>
      <c r="S5" s="111"/>
      <c r="T5" s="112"/>
    </row>
    <row r="6" spans="1:21" ht="16.5" customHeight="1" thickBot="1" x14ac:dyDescent="0.35">
      <c r="A6" s="113" t="s">
        <v>29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4" t="s">
        <v>5</v>
      </c>
      <c r="S6" s="114"/>
      <c r="T6" s="115"/>
    </row>
    <row r="7" spans="1:21" ht="12.75" customHeight="1" x14ac:dyDescent="0.2">
      <c r="A7" s="91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5"/>
      <c r="T7" s="6"/>
      <c r="U7" s="6"/>
    </row>
    <row r="8" spans="1:21" ht="19.5" customHeight="1" x14ac:dyDescent="0.2">
      <c r="A8" s="7"/>
      <c r="B8" s="7"/>
      <c r="C8" s="116" t="s">
        <v>7</v>
      </c>
      <c r="D8" s="116"/>
      <c r="E8" s="116" t="s">
        <v>8</v>
      </c>
      <c r="F8" s="116"/>
      <c r="G8" s="116"/>
    </row>
    <row r="9" spans="1:21" ht="21.75" customHeight="1" x14ac:dyDescent="0.3">
      <c r="A9" s="120" t="s">
        <v>9</v>
      </c>
      <c r="B9" s="121"/>
      <c r="C9" s="118"/>
      <c r="D9" s="118"/>
      <c r="E9" s="124">
        <v>44593</v>
      </c>
      <c r="F9" s="125"/>
      <c r="G9" s="125"/>
      <c r="I9" s="8" t="s">
        <v>10</v>
      </c>
      <c r="J9" s="8"/>
      <c r="K9" s="8"/>
      <c r="L9" s="8"/>
      <c r="M9" s="8"/>
      <c r="N9" s="8"/>
      <c r="O9" s="8"/>
      <c r="P9" s="8"/>
      <c r="Q9" s="8"/>
    </row>
    <row r="10" spans="1:21" ht="15" customHeight="1" x14ac:dyDescent="0.3">
      <c r="A10" s="7"/>
      <c r="B10" s="7"/>
      <c r="C10" s="7"/>
      <c r="I10" s="8" t="s">
        <v>11</v>
      </c>
      <c r="J10" s="8"/>
      <c r="K10" s="8"/>
      <c r="L10" s="8"/>
      <c r="M10" s="8"/>
      <c r="N10" s="8"/>
      <c r="O10" s="8"/>
      <c r="P10" s="84">
        <v>33</v>
      </c>
      <c r="Q10" s="8" t="s">
        <v>67</v>
      </c>
    </row>
    <row r="11" spans="1:21" ht="28.5" customHeight="1" x14ac:dyDescent="0.25">
      <c r="A11" s="122" t="s">
        <v>68</v>
      </c>
      <c r="B11" s="123"/>
      <c r="C11" s="7"/>
      <c r="H11" s="132" t="s">
        <v>53</v>
      </c>
      <c r="I11" s="133"/>
      <c r="J11" s="133"/>
      <c r="K11" s="132" t="s">
        <v>54</v>
      </c>
      <c r="L11" s="132"/>
      <c r="M11" s="132"/>
      <c r="N11" s="133"/>
      <c r="O11" s="133"/>
    </row>
    <row r="12" spans="1:21" ht="15.75" customHeight="1" x14ac:dyDescent="0.25">
      <c r="A12" s="9"/>
      <c r="B12" s="10"/>
      <c r="C12" s="7"/>
      <c r="I12" s="8"/>
      <c r="J12" s="8"/>
      <c r="K12" s="8"/>
      <c r="L12" s="8"/>
      <c r="M12" s="8"/>
      <c r="N12" s="8"/>
      <c r="O12" s="8"/>
    </row>
    <row r="13" spans="1:21" ht="6" customHeight="1" x14ac:dyDescent="0.2">
      <c r="A13" s="11"/>
    </row>
    <row r="14" spans="1:21" ht="12.75" customHeight="1" x14ac:dyDescent="0.2">
      <c r="A14" s="119" t="s">
        <v>12</v>
      </c>
      <c r="B14" s="119" t="s">
        <v>13</v>
      </c>
      <c r="C14" s="117" t="s">
        <v>14</v>
      </c>
      <c r="D14" s="119" t="s">
        <v>56</v>
      </c>
      <c r="E14" s="136" t="s">
        <v>15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8"/>
      <c r="S14" s="135" t="s">
        <v>16</v>
      </c>
      <c r="T14" s="24"/>
      <c r="U14" s="21"/>
    </row>
    <row r="15" spans="1:21" ht="61.5" customHeight="1" x14ac:dyDescent="0.2">
      <c r="A15" s="119"/>
      <c r="B15" s="119"/>
      <c r="C15" s="117"/>
      <c r="D15" s="119"/>
      <c r="E15" s="128" t="s">
        <v>17</v>
      </c>
      <c r="F15" s="129"/>
      <c r="G15" s="128" t="s">
        <v>18</v>
      </c>
      <c r="H15" s="129"/>
      <c r="I15" s="126" t="s">
        <v>40</v>
      </c>
      <c r="J15" s="127"/>
      <c r="K15" s="126" t="s">
        <v>41</v>
      </c>
      <c r="L15" s="134"/>
      <c r="M15" s="127"/>
      <c r="N15" s="128" t="s">
        <v>19</v>
      </c>
      <c r="O15" s="129"/>
      <c r="P15" s="128" t="s">
        <v>20</v>
      </c>
      <c r="Q15" s="129"/>
      <c r="R15" s="130" t="s">
        <v>21</v>
      </c>
      <c r="S15" s="135"/>
      <c r="T15" s="27" t="s">
        <v>28</v>
      </c>
      <c r="U15" s="26" t="s">
        <v>27</v>
      </c>
    </row>
    <row r="16" spans="1:21" ht="16.5" customHeight="1" x14ac:dyDescent="0.2">
      <c r="A16" s="119"/>
      <c r="B16" s="119"/>
      <c r="C16" s="117"/>
      <c r="D16" s="119"/>
      <c r="E16" s="13" t="s">
        <v>22</v>
      </c>
      <c r="F16" s="13" t="s">
        <v>23</v>
      </c>
      <c r="G16" s="13" t="s">
        <v>22</v>
      </c>
      <c r="H16" s="13" t="s">
        <v>23</v>
      </c>
      <c r="I16" s="13" t="s">
        <v>22</v>
      </c>
      <c r="J16" s="13" t="s">
        <v>23</v>
      </c>
      <c r="K16" s="13" t="s">
        <v>22</v>
      </c>
      <c r="L16" s="13" t="s">
        <v>23</v>
      </c>
      <c r="M16" s="13" t="s">
        <v>57</v>
      </c>
      <c r="N16" s="13" t="s">
        <v>22</v>
      </c>
      <c r="O16" s="13" t="s">
        <v>23</v>
      </c>
      <c r="P16" s="13" t="s">
        <v>22</v>
      </c>
      <c r="Q16" s="13" t="s">
        <v>23</v>
      </c>
      <c r="R16" s="131"/>
      <c r="S16" s="135"/>
      <c r="T16" s="25"/>
      <c r="U16" s="23"/>
    </row>
    <row r="17" spans="1:26" ht="12.75" customHeight="1" x14ac:dyDescent="0.2">
      <c r="A17" s="12">
        <v>1</v>
      </c>
      <c r="B17" s="12">
        <v>2</v>
      </c>
      <c r="C17" s="12">
        <v>3</v>
      </c>
      <c r="D17" s="12">
        <v>4</v>
      </c>
      <c r="E17" s="12">
        <v>5</v>
      </c>
      <c r="F17" s="12">
        <v>6</v>
      </c>
      <c r="G17" s="12">
        <v>7</v>
      </c>
      <c r="H17" s="12">
        <v>8</v>
      </c>
      <c r="I17" s="12">
        <v>9</v>
      </c>
      <c r="J17" s="12">
        <v>10</v>
      </c>
      <c r="K17" s="12">
        <v>11</v>
      </c>
      <c r="L17" s="12"/>
      <c r="M17" s="12">
        <v>12</v>
      </c>
      <c r="N17" s="12">
        <v>13</v>
      </c>
      <c r="O17" s="12">
        <v>14</v>
      </c>
      <c r="P17" s="12">
        <v>15</v>
      </c>
      <c r="Q17" s="12">
        <v>16</v>
      </c>
      <c r="R17" s="12">
        <v>17</v>
      </c>
      <c r="S17" s="12">
        <v>18</v>
      </c>
      <c r="T17" s="12">
        <v>19</v>
      </c>
      <c r="U17" s="22">
        <v>20</v>
      </c>
    </row>
    <row r="18" spans="1:26" ht="30.75" customHeight="1" x14ac:dyDescent="0.25">
      <c r="A18" s="101" t="s">
        <v>30</v>
      </c>
      <c r="B18" s="18" t="s">
        <v>55</v>
      </c>
      <c r="C18" s="33">
        <v>1</v>
      </c>
      <c r="D18" s="40">
        <v>46424</v>
      </c>
      <c r="E18" s="41"/>
      <c r="F18" s="40">
        <f>D18*E18/100</f>
        <v>0</v>
      </c>
      <c r="G18" s="41"/>
      <c r="H18" s="40">
        <f>G18*D18/100</f>
        <v>0</v>
      </c>
      <c r="I18" s="42">
        <v>30</v>
      </c>
      <c r="J18" s="42">
        <f>D18*30%</f>
        <v>13927.199999999999</v>
      </c>
      <c r="K18" s="42"/>
      <c r="L18" s="42"/>
      <c r="M18" s="42"/>
      <c r="N18" s="41">
        <v>9</v>
      </c>
      <c r="O18" s="40">
        <f>D18*9%</f>
        <v>4178.16</v>
      </c>
      <c r="P18" s="41">
        <v>0</v>
      </c>
      <c r="Q18" s="40">
        <f>P18*D18/100</f>
        <v>0</v>
      </c>
      <c r="R18" s="43">
        <f>(D18+J18+O18)*15%</f>
        <v>9679.4040000000005</v>
      </c>
      <c r="S18" s="43">
        <f>R18+Q18+O18+M18+J18+H18+F18+D18</f>
        <v>74208.763999999996</v>
      </c>
      <c r="T18" s="40">
        <v>40368</v>
      </c>
      <c r="U18" s="60">
        <f t="shared" ref="U18:U27" si="0">S18*12+T18</f>
        <v>930873.16799999995</v>
      </c>
    </row>
    <row r="19" spans="1:26" ht="15.75" x14ac:dyDescent="0.25">
      <c r="A19" s="102"/>
      <c r="B19" s="14" t="s">
        <v>31</v>
      </c>
      <c r="C19" s="33">
        <v>1</v>
      </c>
      <c r="D19" s="68">
        <v>7559</v>
      </c>
      <c r="E19" s="41">
        <v>30</v>
      </c>
      <c r="F19" s="40">
        <f t="shared" ref="F19:F33" si="1">D19*E19/100</f>
        <v>2267.6999999999998</v>
      </c>
      <c r="G19" s="41">
        <v>15</v>
      </c>
      <c r="H19" s="40">
        <f t="shared" ref="H19:H33" si="2">G19*D19/100</f>
        <v>1133.8499999999999</v>
      </c>
      <c r="I19" s="42"/>
      <c r="J19" s="42"/>
      <c r="K19" s="42"/>
      <c r="L19" s="42"/>
      <c r="M19" s="42"/>
      <c r="N19" s="41">
        <v>130</v>
      </c>
      <c r="O19" s="40">
        <f t="shared" ref="O19:O33" si="3">N19*D19/100</f>
        <v>9826.7000000000007</v>
      </c>
      <c r="P19" s="41">
        <v>95</v>
      </c>
      <c r="Q19" s="40">
        <f t="shared" ref="Q19:Q33" si="4">P19*D19/100</f>
        <v>7181.05</v>
      </c>
      <c r="R19" s="43">
        <f t="shared" ref="R19:R33" si="5">(Q19+O19+M19+J19+H19+F19+D19)*0.15</f>
        <v>4195.2449999999999</v>
      </c>
      <c r="S19" s="71">
        <f t="shared" ref="S19:S33" si="6">R19+Q19+O19+M19+J19+H19+F19+D19</f>
        <v>32163.545000000002</v>
      </c>
      <c r="T19" s="43">
        <f t="shared" ref="T19:T33" si="7">D19*3</f>
        <v>22677</v>
      </c>
      <c r="U19" s="60">
        <f t="shared" si="0"/>
        <v>408639.54000000004</v>
      </c>
      <c r="Z19" t="s">
        <v>63</v>
      </c>
    </row>
    <row r="20" spans="1:26" ht="15.75" x14ac:dyDescent="0.25">
      <c r="A20" s="102"/>
      <c r="B20" s="14"/>
      <c r="C20" s="33">
        <v>1</v>
      </c>
      <c r="D20" s="68">
        <v>4376</v>
      </c>
      <c r="E20" s="41">
        <v>30</v>
      </c>
      <c r="F20" s="40">
        <f t="shared" si="1"/>
        <v>1312.8</v>
      </c>
      <c r="G20" s="41">
        <v>20</v>
      </c>
      <c r="H20" s="40">
        <f t="shared" si="2"/>
        <v>875.2</v>
      </c>
      <c r="I20" s="42"/>
      <c r="J20" s="42"/>
      <c r="K20" s="42"/>
      <c r="L20" s="42"/>
      <c r="M20" s="42"/>
      <c r="N20" s="41">
        <v>130</v>
      </c>
      <c r="O20" s="40">
        <f t="shared" si="3"/>
        <v>5688.8</v>
      </c>
      <c r="P20" s="41">
        <v>100</v>
      </c>
      <c r="Q20" s="40">
        <f t="shared" si="4"/>
        <v>4376</v>
      </c>
      <c r="R20" s="43">
        <f t="shared" si="5"/>
        <v>2494.3199999999997</v>
      </c>
      <c r="S20" s="71">
        <f t="shared" si="6"/>
        <v>19123.12</v>
      </c>
      <c r="T20" s="43">
        <f t="shared" si="7"/>
        <v>13128</v>
      </c>
      <c r="U20" s="60">
        <f t="shared" si="0"/>
        <v>242605.44</v>
      </c>
    </row>
    <row r="21" spans="1:26" ht="63" x14ac:dyDescent="0.25">
      <c r="A21" s="102"/>
      <c r="B21" s="14" t="s">
        <v>43</v>
      </c>
      <c r="C21" s="33">
        <v>1</v>
      </c>
      <c r="D21" s="40">
        <v>4376</v>
      </c>
      <c r="E21" s="41">
        <v>20</v>
      </c>
      <c r="F21" s="40">
        <f t="shared" si="1"/>
        <v>875.2</v>
      </c>
      <c r="G21" s="41">
        <v>30</v>
      </c>
      <c r="H21" s="40">
        <f t="shared" si="2"/>
        <v>1312.8</v>
      </c>
      <c r="I21" s="42" t="s">
        <v>26</v>
      </c>
      <c r="J21" s="42"/>
      <c r="K21" s="42"/>
      <c r="L21" s="42"/>
      <c r="M21" s="42"/>
      <c r="N21" s="41">
        <v>80</v>
      </c>
      <c r="O21" s="40">
        <f t="shared" si="3"/>
        <v>3500.8</v>
      </c>
      <c r="P21" s="41">
        <v>130</v>
      </c>
      <c r="Q21" s="40">
        <f t="shared" si="4"/>
        <v>5688.8</v>
      </c>
      <c r="R21" s="43">
        <f t="shared" si="5"/>
        <v>2363.04</v>
      </c>
      <c r="S21" s="43">
        <f t="shared" si="6"/>
        <v>18116.64</v>
      </c>
      <c r="T21" s="43">
        <f t="shared" si="7"/>
        <v>13128</v>
      </c>
      <c r="U21" s="60">
        <f t="shared" si="0"/>
        <v>230527.68</v>
      </c>
    </row>
    <row r="22" spans="1:26" ht="47.25" x14ac:dyDescent="0.25">
      <c r="A22" s="102"/>
      <c r="B22" s="14" t="s">
        <v>32</v>
      </c>
      <c r="C22" s="33">
        <v>1</v>
      </c>
      <c r="D22" s="40">
        <v>4149</v>
      </c>
      <c r="E22" s="41">
        <v>20</v>
      </c>
      <c r="F22" s="40">
        <f t="shared" si="1"/>
        <v>829.8</v>
      </c>
      <c r="G22" s="41">
        <v>30</v>
      </c>
      <c r="H22" s="40">
        <f t="shared" si="2"/>
        <v>1244.7</v>
      </c>
      <c r="I22" s="42" t="s">
        <v>26</v>
      </c>
      <c r="J22" s="42"/>
      <c r="K22" s="42"/>
      <c r="L22" s="42"/>
      <c r="M22" s="32">
        <v>198.3</v>
      </c>
      <c r="N22" s="41">
        <v>70</v>
      </c>
      <c r="O22" s="40">
        <f t="shared" si="3"/>
        <v>2904.3</v>
      </c>
      <c r="P22" s="41">
        <v>110</v>
      </c>
      <c r="Q22" s="40">
        <f t="shared" si="4"/>
        <v>4563.8999999999996</v>
      </c>
      <c r="R22" s="43">
        <f t="shared" si="5"/>
        <v>2083.5</v>
      </c>
      <c r="S22" s="43">
        <f t="shared" si="6"/>
        <v>15973.5</v>
      </c>
      <c r="T22" s="43">
        <f t="shared" si="7"/>
        <v>12447</v>
      </c>
      <c r="U22" s="60">
        <f t="shared" si="0"/>
        <v>204129</v>
      </c>
    </row>
    <row r="23" spans="1:26" ht="18" customHeight="1" x14ac:dyDescent="0.25">
      <c r="A23" s="102"/>
      <c r="B23" s="14" t="s">
        <v>59</v>
      </c>
      <c r="C23" s="33">
        <v>1</v>
      </c>
      <c r="D23" s="68">
        <v>7559</v>
      </c>
      <c r="E23" s="41">
        <v>30</v>
      </c>
      <c r="F23" s="40">
        <f t="shared" si="1"/>
        <v>2267.6999999999998</v>
      </c>
      <c r="G23" s="41">
        <v>30</v>
      </c>
      <c r="H23" s="40">
        <f t="shared" si="2"/>
        <v>2267.6999999999998</v>
      </c>
      <c r="I23" s="42" t="s">
        <v>26</v>
      </c>
      <c r="J23" s="42"/>
      <c r="K23" s="42"/>
      <c r="L23" s="42"/>
      <c r="M23" s="42"/>
      <c r="N23" s="41">
        <v>130</v>
      </c>
      <c r="O23" s="40">
        <f t="shared" si="3"/>
        <v>9826.7000000000007</v>
      </c>
      <c r="P23" s="41">
        <v>80</v>
      </c>
      <c r="Q23" s="40">
        <f t="shared" si="4"/>
        <v>6047.2</v>
      </c>
      <c r="R23" s="43">
        <f t="shared" si="5"/>
        <v>4195.2449999999999</v>
      </c>
      <c r="S23" s="71">
        <f t="shared" si="6"/>
        <v>32163.545000000002</v>
      </c>
      <c r="T23" s="43">
        <f t="shared" si="7"/>
        <v>22677</v>
      </c>
      <c r="U23" s="60">
        <f t="shared" si="0"/>
        <v>408639.54000000004</v>
      </c>
    </row>
    <row r="24" spans="1:26" ht="16.5" customHeight="1" x14ac:dyDescent="0.25">
      <c r="A24" s="103"/>
      <c r="B24" s="66" t="s">
        <v>60</v>
      </c>
      <c r="C24" s="67">
        <v>1</v>
      </c>
      <c r="D24" s="68">
        <v>7559</v>
      </c>
      <c r="E24" s="77">
        <v>30</v>
      </c>
      <c r="F24" s="68">
        <f>D24*E24/100</f>
        <v>2267.6999999999998</v>
      </c>
      <c r="G24" s="55">
        <v>10</v>
      </c>
      <c r="H24" s="68">
        <f>G24*D24/100</f>
        <v>755.9</v>
      </c>
      <c r="I24" s="70"/>
      <c r="J24" s="70"/>
      <c r="K24" s="70"/>
      <c r="L24" s="70"/>
      <c r="M24" s="70"/>
      <c r="N24" s="77">
        <v>130</v>
      </c>
      <c r="O24" s="68">
        <f>N24*D24/100</f>
        <v>9826.7000000000007</v>
      </c>
      <c r="P24" s="77">
        <v>80</v>
      </c>
      <c r="Q24" s="68">
        <f>P24*D24/100</f>
        <v>6047.2</v>
      </c>
      <c r="R24" s="71">
        <f>(Q24+O24+M24+J24+H24+F24+D24)*0.15</f>
        <v>3968.4750000000004</v>
      </c>
      <c r="S24" s="71">
        <f>R24+Q24+O24+M24+J24+H24+F24+D24</f>
        <v>30424.975000000002</v>
      </c>
      <c r="T24" s="43">
        <f>D24*3</f>
        <v>22677</v>
      </c>
      <c r="U24" s="60">
        <f t="shared" si="0"/>
        <v>387776.7</v>
      </c>
    </row>
    <row r="25" spans="1:26" s="29" customFormat="1" ht="31.5" x14ac:dyDescent="0.25">
      <c r="A25" s="16" t="s">
        <v>44</v>
      </c>
      <c r="B25" s="28" t="s">
        <v>37</v>
      </c>
      <c r="C25" s="44">
        <v>1</v>
      </c>
      <c r="D25" s="68">
        <v>7559</v>
      </c>
      <c r="E25" s="45">
        <v>30</v>
      </c>
      <c r="F25" s="40">
        <f t="shared" si="1"/>
        <v>2267.6999999999998</v>
      </c>
      <c r="G25" s="45">
        <v>10</v>
      </c>
      <c r="H25" s="40">
        <f t="shared" si="2"/>
        <v>755.9</v>
      </c>
      <c r="I25" s="46"/>
      <c r="J25" s="46"/>
      <c r="K25" s="46"/>
      <c r="L25" s="46"/>
      <c r="M25" s="46"/>
      <c r="N25" s="45">
        <v>130</v>
      </c>
      <c r="O25" s="40">
        <f t="shared" si="3"/>
        <v>9826.7000000000007</v>
      </c>
      <c r="P25" s="45">
        <v>80</v>
      </c>
      <c r="Q25" s="40">
        <f t="shared" si="4"/>
        <v>6047.2</v>
      </c>
      <c r="R25" s="43">
        <f t="shared" si="5"/>
        <v>3968.4750000000004</v>
      </c>
      <c r="S25" s="71">
        <f t="shared" si="6"/>
        <v>30424.975000000002</v>
      </c>
      <c r="T25" s="43">
        <f t="shared" si="7"/>
        <v>22677</v>
      </c>
      <c r="U25" s="60">
        <f t="shared" si="0"/>
        <v>387776.7</v>
      </c>
    </row>
    <row r="26" spans="1:26" s="76" customFormat="1" ht="17.25" customHeight="1" x14ac:dyDescent="0.25">
      <c r="A26" s="106" t="s">
        <v>45</v>
      </c>
      <c r="B26" s="66" t="s">
        <v>36</v>
      </c>
      <c r="C26" s="67">
        <v>1</v>
      </c>
      <c r="D26" s="68">
        <v>7559</v>
      </c>
      <c r="E26" s="74">
        <v>30</v>
      </c>
      <c r="F26" s="68">
        <f t="shared" si="1"/>
        <v>2267.6999999999998</v>
      </c>
      <c r="G26" s="74">
        <v>30</v>
      </c>
      <c r="H26" s="68">
        <f t="shared" si="2"/>
        <v>2267.6999999999998</v>
      </c>
      <c r="I26" s="75" t="s">
        <v>26</v>
      </c>
      <c r="J26" s="75"/>
      <c r="K26" s="75"/>
      <c r="L26" s="75"/>
      <c r="M26" s="75"/>
      <c r="N26" s="74">
        <v>130</v>
      </c>
      <c r="O26" s="68">
        <f t="shared" si="3"/>
        <v>9826.7000000000007</v>
      </c>
      <c r="P26" s="74">
        <v>80</v>
      </c>
      <c r="Q26" s="68">
        <f t="shared" si="4"/>
        <v>6047.2</v>
      </c>
      <c r="R26" s="71">
        <f t="shared" si="5"/>
        <v>4195.2449999999999</v>
      </c>
      <c r="S26" s="71">
        <f t="shared" si="6"/>
        <v>32163.545000000002</v>
      </c>
      <c r="T26" s="71">
        <f t="shared" si="7"/>
        <v>22677</v>
      </c>
      <c r="U26" s="72">
        <f t="shared" si="0"/>
        <v>408639.54000000004</v>
      </c>
    </row>
    <row r="27" spans="1:26" ht="15.75" customHeight="1" x14ac:dyDescent="0.25">
      <c r="A27" s="106"/>
      <c r="B27" s="66" t="s">
        <v>62</v>
      </c>
      <c r="C27" s="67">
        <v>1</v>
      </c>
      <c r="D27" s="68">
        <v>4376</v>
      </c>
      <c r="E27" s="77">
        <v>30</v>
      </c>
      <c r="F27" s="68">
        <f t="shared" si="1"/>
        <v>1312.8</v>
      </c>
      <c r="G27" s="77">
        <v>20</v>
      </c>
      <c r="H27" s="68">
        <f t="shared" si="2"/>
        <v>875.2</v>
      </c>
      <c r="I27" s="78" t="s">
        <v>26</v>
      </c>
      <c r="J27" s="70"/>
      <c r="K27" s="70"/>
      <c r="L27" s="70"/>
      <c r="M27" s="70"/>
      <c r="N27" s="77">
        <v>130</v>
      </c>
      <c r="O27" s="68">
        <f t="shared" si="3"/>
        <v>5688.8</v>
      </c>
      <c r="P27" s="77">
        <v>100</v>
      </c>
      <c r="Q27" s="68">
        <f t="shared" si="4"/>
        <v>4376</v>
      </c>
      <c r="R27" s="71">
        <f t="shared" si="5"/>
        <v>2494.3199999999997</v>
      </c>
      <c r="S27" s="71">
        <f t="shared" si="6"/>
        <v>19123.12</v>
      </c>
      <c r="T27" s="43">
        <f t="shared" si="7"/>
        <v>13128</v>
      </c>
      <c r="U27" s="60">
        <f t="shared" si="0"/>
        <v>242605.44</v>
      </c>
    </row>
    <row r="28" spans="1:26" ht="11.25" hidden="1" customHeight="1" x14ac:dyDescent="0.25">
      <c r="A28" s="31"/>
      <c r="B28" s="14"/>
      <c r="C28" s="33"/>
      <c r="D28" s="40"/>
      <c r="E28" s="41"/>
      <c r="F28" s="40">
        <f t="shared" si="1"/>
        <v>0</v>
      </c>
      <c r="G28" s="41"/>
      <c r="H28" s="40">
        <f t="shared" si="2"/>
        <v>0</v>
      </c>
      <c r="I28" s="47"/>
      <c r="J28" s="42"/>
      <c r="K28" s="42"/>
      <c r="L28" s="42"/>
      <c r="M28" s="42"/>
      <c r="N28" s="41"/>
      <c r="O28" s="40">
        <f t="shared" si="3"/>
        <v>0</v>
      </c>
      <c r="P28" s="41"/>
      <c r="Q28" s="40">
        <f t="shared" si="4"/>
        <v>0</v>
      </c>
      <c r="R28" s="43">
        <f t="shared" si="5"/>
        <v>0</v>
      </c>
      <c r="S28" s="71">
        <f t="shared" si="6"/>
        <v>0</v>
      </c>
      <c r="T28" s="43">
        <f t="shared" si="7"/>
        <v>0</v>
      </c>
      <c r="U28" s="60">
        <f>T28+S28*12</f>
        <v>0</v>
      </c>
    </row>
    <row r="29" spans="1:26" ht="31.5" customHeight="1" x14ac:dyDescent="0.25">
      <c r="A29" s="31" t="s">
        <v>49</v>
      </c>
      <c r="B29" s="14" t="s">
        <v>37</v>
      </c>
      <c r="C29" s="33">
        <v>1</v>
      </c>
      <c r="D29" s="68">
        <v>7559</v>
      </c>
      <c r="E29" s="41">
        <v>30</v>
      </c>
      <c r="F29" s="40">
        <f t="shared" si="1"/>
        <v>2267.6999999999998</v>
      </c>
      <c r="G29" s="48">
        <v>10</v>
      </c>
      <c r="H29" s="40">
        <f t="shared" si="2"/>
        <v>755.9</v>
      </c>
      <c r="I29" s="42" t="s">
        <v>26</v>
      </c>
      <c r="J29" s="42"/>
      <c r="K29" s="42"/>
      <c r="L29" s="42"/>
      <c r="M29" s="42"/>
      <c r="N29" s="41">
        <v>130</v>
      </c>
      <c r="O29" s="40">
        <f t="shared" si="3"/>
        <v>9826.7000000000007</v>
      </c>
      <c r="P29" s="41">
        <v>95</v>
      </c>
      <c r="Q29" s="40">
        <f t="shared" si="4"/>
        <v>7181.05</v>
      </c>
      <c r="R29" s="43">
        <f t="shared" si="5"/>
        <v>4138.5524999999998</v>
      </c>
      <c r="S29" s="71">
        <f t="shared" si="6"/>
        <v>31728.902500000004</v>
      </c>
      <c r="T29" s="43">
        <f t="shared" si="7"/>
        <v>22677</v>
      </c>
      <c r="U29" s="60">
        <f>S29*12+T29</f>
        <v>403423.83000000007</v>
      </c>
    </row>
    <row r="30" spans="1:26" ht="35.25" customHeight="1" x14ac:dyDescent="0.25">
      <c r="A30" s="31" t="s">
        <v>66</v>
      </c>
      <c r="B30" s="14" t="s">
        <v>38</v>
      </c>
      <c r="C30" s="33">
        <v>1</v>
      </c>
      <c r="D30" s="68">
        <v>7559</v>
      </c>
      <c r="E30" s="41">
        <v>30</v>
      </c>
      <c r="F30" s="40">
        <f t="shared" si="1"/>
        <v>2267.6999999999998</v>
      </c>
      <c r="G30" s="48">
        <v>15</v>
      </c>
      <c r="H30" s="40">
        <f t="shared" si="2"/>
        <v>1133.8499999999999</v>
      </c>
      <c r="I30" s="42">
        <v>30</v>
      </c>
      <c r="J30" s="42">
        <f>I30*D30/100</f>
        <v>2267.6999999999998</v>
      </c>
      <c r="K30" s="42"/>
      <c r="L30" s="42"/>
      <c r="M30" s="42"/>
      <c r="N30" s="77">
        <v>115</v>
      </c>
      <c r="O30" s="40">
        <f t="shared" si="3"/>
        <v>8692.85</v>
      </c>
      <c r="P30" s="41">
        <v>65</v>
      </c>
      <c r="Q30" s="40">
        <f t="shared" si="4"/>
        <v>4913.3500000000004</v>
      </c>
      <c r="R30" s="43">
        <f t="shared" si="5"/>
        <v>4025.1675</v>
      </c>
      <c r="S30" s="71">
        <f t="shared" si="6"/>
        <v>30859.6175</v>
      </c>
      <c r="T30" s="43">
        <f t="shared" si="7"/>
        <v>22677</v>
      </c>
      <c r="U30" s="60">
        <f>S30*12+T30</f>
        <v>392992.41000000003</v>
      </c>
    </row>
    <row r="31" spans="1:26" s="73" customFormat="1" ht="15.75" x14ac:dyDescent="0.25">
      <c r="A31" s="65" t="s">
        <v>46</v>
      </c>
      <c r="B31" s="66" t="s">
        <v>39</v>
      </c>
      <c r="C31" s="67">
        <v>1</v>
      </c>
      <c r="D31" s="68">
        <v>7559</v>
      </c>
      <c r="E31" s="69">
        <v>30</v>
      </c>
      <c r="F31" s="68">
        <f t="shared" si="1"/>
        <v>2267.6999999999998</v>
      </c>
      <c r="G31" s="55">
        <v>10</v>
      </c>
      <c r="H31" s="68">
        <f t="shared" si="2"/>
        <v>755.9</v>
      </c>
      <c r="I31" s="70">
        <v>12</v>
      </c>
      <c r="J31" s="70">
        <f>I31*D31/100</f>
        <v>907.08</v>
      </c>
      <c r="K31" s="70"/>
      <c r="L31" s="70"/>
      <c r="M31" s="70"/>
      <c r="N31" s="69">
        <v>130</v>
      </c>
      <c r="O31" s="68">
        <f t="shared" si="3"/>
        <v>9826.7000000000007</v>
      </c>
      <c r="P31" s="69">
        <v>80</v>
      </c>
      <c r="Q31" s="68">
        <f t="shared" si="4"/>
        <v>6047.2</v>
      </c>
      <c r="R31" s="71">
        <f t="shared" si="5"/>
        <v>4104.5370000000003</v>
      </c>
      <c r="S31" s="71">
        <f t="shared" si="6"/>
        <v>31468.117000000006</v>
      </c>
      <c r="T31" s="71">
        <f t="shared" si="7"/>
        <v>22677</v>
      </c>
      <c r="U31" s="72">
        <f>S31*12+T31</f>
        <v>400294.4040000001</v>
      </c>
    </row>
    <row r="32" spans="1:26" ht="31.5" x14ac:dyDescent="0.25">
      <c r="A32" s="31" t="s">
        <v>47</v>
      </c>
      <c r="B32" s="14" t="s">
        <v>52</v>
      </c>
      <c r="C32" s="33">
        <v>1</v>
      </c>
      <c r="D32" s="68">
        <v>7559</v>
      </c>
      <c r="E32" s="41">
        <v>30</v>
      </c>
      <c r="F32" s="40">
        <f t="shared" si="1"/>
        <v>2267.6999999999998</v>
      </c>
      <c r="G32" s="48">
        <v>15</v>
      </c>
      <c r="H32" s="40">
        <f t="shared" si="2"/>
        <v>1133.8499999999999</v>
      </c>
      <c r="I32" s="42"/>
      <c r="J32" s="42"/>
      <c r="K32" s="42"/>
      <c r="L32" s="42"/>
      <c r="M32" s="42"/>
      <c r="N32" s="41">
        <v>130</v>
      </c>
      <c r="O32" s="40">
        <f t="shared" si="3"/>
        <v>9826.7000000000007</v>
      </c>
      <c r="P32" s="41">
        <v>80</v>
      </c>
      <c r="Q32" s="40">
        <f t="shared" si="4"/>
        <v>6047.2</v>
      </c>
      <c r="R32" s="43">
        <f t="shared" si="5"/>
        <v>4025.1675</v>
      </c>
      <c r="S32" s="71">
        <f>R32+Q32+O32+M32+L32+J32+H32+F32+D32</f>
        <v>30859.6175</v>
      </c>
      <c r="T32" s="43">
        <f t="shared" si="7"/>
        <v>22677</v>
      </c>
      <c r="U32" s="60">
        <f>S32*12+T32</f>
        <v>392992.41000000003</v>
      </c>
    </row>
    <row r="33" spans="1:25" ht="31.5" x14ac:dyDescent="0.25">
      <c r="A33" s="31" t="s">
        <v>48</v>
      </c>
      <c r="B33" s="14" t="s">
        <v>38</v>
      </c>
      <c r="C33" s="33">
        <v>1</v>
      </c>
      <c r="D33" s="68">
        <v>7559</v>
      </c>
      <c r="E33" s="41">
        <v>30</v>
      </c>
      <c r="F33" s="40">
        <f t="shared" si="1"/>
        <v>2267.6999999999998</v>
      </c>
      <c r="G33" s="48">
        <v>30</v>
      </c>
      <c r="H33" s="40">
        <f t="shared" si="2"/>
        <v>2267.6999999999998</v>
      </c>
      <c r="I33" s="42"/>
      <c r="J33" s="42"/>
      <c r="K33" s="42"/>
      <c r="L33" s="42"/>
      <c r="M33" s="42"/>
      <c r="N33" s="41">
        <v>130</v>
      </c>
      <c r="O33" s="40">
        <f t="shared" si="3"/>
        <v>9826.7000000000007</v>
      </c>
      <c r="P33" s="41">
        <v>80</v>
      </c>
      <c r="Q33" s="40">
        <f t="shared" si="4"/>
        <v>6047.2</v>
      </c>
      <c r="R33" s="43">
        <f t="shared" si="5"/>
        <v>4195.2449999999999</v>
      </c>
      <c r="S33" s="71">
        <f t="shared" si="6"/>
        <v>32163.545000000002</v>
      </c>
      <c r="T33" s="43">
        <f t="shared" si="7"/>
        <v>22677</v>
      </c>
      <c r="U33" s="60">
        <f>S33*12+T33</f>
        <v>408639.54000000004</v>
      </c>
    </row>
    <row r="34" spans="1:25" ht="18.75" customHeight="1" x14ac:dyDescent="0.25">
      <c r="A34" s="104" t="s">
        <v>50</v>
      </c>
      <c r="B34" s="105"/>
      <c r="C34" s="35">
        <v>14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86">
        <f>SUM(S18:S33)</f>
        <v>460965.52850000001</v>
      </c>
      <c r="T34" s="36">
        <f>SUM(T18:T33)</f>
        <v>318969</v>
      </c>
      <c r="U34" s="36">
        <f>SUM(U18:U33)</f>
        <v>5850555.3420000002</v>
      </c>
      <c r="V34" s="20"/>
    </row>
    <row r="35" spans="1:25" s="15" customFormat="1" ht="18.75" x14ac:dyDescent="0.25">
      <c r="A35" s="94" t="s">
        <v>51</v>
      </c>
      <c r="B35" s="94"/>
      <c r="C35" s="35"/>
      <c r="D35" s="37"/>
      <c r="E35" s="34"/>
      <c r="F35" s="37"/>
      <c r="G35" s="34"/>
      <c r="H35" s="37"/>
      <c r="I35" s="35"/>
      <c r="J35" s="35"/>
      <c r="K35" s="35"/>
      <c r="L35" s="35"/>
      <c r="M35" s="35"/>
      <c r="N35" s="34"/>
      <c r="O35" s="37"/>
      <c r="P35" s="34"/>
      <c r="Q35" s="37"/>
      <c r="R35" s="49"/>
      <c r="S35" s="50"/>
      <c r="T35" s="50"/>
      <c r="U35" s="61"/>
    </row>
    <row r="36" spans="1:25" s="15" customFormat="1" ht="18" x14ac:dyDescent="0.25">
      <c r="A36" s="87" t="s">
        <v>58</v>
      </c>
      <c r="B36" s="88"/>
      <c r="C36" s="33">
        <v>1</v>
      </c>
      <c r="D36" s="79">
        <v>3782</v>
      </c>
      <c r="E36" s="80">
        <v>90</v>
      </c>
      <c r="F36" s="68">
        <f t="shared" ref="F36:F43" si="8">D36*E36/100</f>
        <v>3403.8</v>
      </c>
      <c r="G36" s="80"/>
      <c r="H36" s="68">
        <f>G36*D36/100</f>
        <v>0</v>
      </c>
      <c r="I36" s="53"/>
      <c r="J36" s="53"/>
      <c r="K36" s="53"/>
      <c r="L36" s="53"/>
      <c r="M36" s="81"/>
      <c r="N36" s="80">
        <v>105</v>
      </c>
      <c r="O36" s="79">
        <f>N36*D36/100</f>
        <v>3971.1</v>
      </c>
      <c r="P36" s="80">
        <v>150</v>
      </c>
      <c r="Q36" s="68">
        <f>P36*D36/100</f>
        <v>5673</v>
      </c>
      <c r="R36" s="71">
        <f t="shared" ref="R36:R41" si="9">(Q36+O36+M36+J36+H36+F36+D36)*0.15</f>
        <v>2524.4850000000001</v>
      </c>
      <c r="S36" s="71">
        <f>R36+Q36+O36+M36+J36+H36+F36+D36</f>
        <v>19354.385000000002</v>
      </c>
      <c r="T36" s="51">
        <f>D36*2</f>
        <v>7564</v>
      </c>
      <c r="U36" s="60">
        <f t="shared" ref="U36:U42" si="10">S36*12+T36</f>
        <v>239816.62000000002</v>
      </c>
      <c r="V36" s="19"/>
    </row>
    <row r="37" spans="1:25" ht="15.75" x14ac:dyDescent="0.25">
      <c r="A37" s="95" t="s">
        <v>42</v>
      </c>
      <c r="B37" s="96"/>
      <c r="C37" s="67">
        <v>1</v>
      </c>
      <c r="D37" s="79">
        <v>3132</v>
      </c>
      <c r="E37" s="77">
        <v>109</v>
      </c>
      <c r="F37" s="68">
        <f t="shared" si="8"/>
        <v>3413.88</v>
      </c>
      <c r="G37" s="55" t="s">
        <v>26</v>
      </c>
      <c r="H37" s="82"/>
      <c r="I37" s="70" t="s">
        <v>26</v>
      </c>
      <c r="J37" s="82"/>
      <c r="K37" s="82"/>
      <c r="L37" s="82"/>
      <c r="M37" s="82">
        <v>453.72</v>
      </c>
      <c r="N37" s="55">
        <v>70</v>
      </c>
      <c r="O37" s="79">
        <f>N37*D37/100</f>
        <v>2192.4</v>
      </c>
      <c r="P37" s="77">
        <v>150</v>
      </c>
      <c r="Q37" s="68">
        <f t="shared" ref="Q37:Q42" si="11">P37*D37/100</f>
        <v>4698</v>
      </c>
      <c r="R37" s="71">
        <f t="shared" si="9"/>
        <v>2083.5</v>
      </c>
      <c r="S37" s="71">
        <f>R37+Q37+O37+M37+J37+H37+F37+D37</f>
        <v>15973.5</v>
      </c>
      <c r="T37" s="43">
        <f>D37*2</f>
        <v>6264</v>
      </c>
      <c r="U37" s="60">
        <f t="shared" si="10"/>
        <v>197946</v>
      </c>
    </row>
    <row r="38" spans="1:25" ht="16.5" customHeight="1" x14ac:dyDescent="0.25">
      <c r="A38" s="95" t="s">
        <v>42</v>
      </c>
      <c r="B38" s="96"/>
      <c r="C38" s="67">
        <v>1</v>
      </c>
      <c r="D38" s="79">
        <v>3132</v>
      </c>
      <c r="E38" s="77">
        <v>109</v>
      </c>
      <c r="F38" s="68">
        <f t="shared" si="8"/>
        <v>3413.88</v>
      </c>
      <c r="G38" s="55"/>
      <c r="H38" s="82"/>
      <c r="I38" s="70"/>
      <c r="J38" s="82"/>
      <c r="K38" s="82"/>
      <c r="L38" s="82"/>
      <c r="M38" s="82"/>
      <c r="N38" s="55">
        <v>70</v>
      </c>
      <c r="O38" s="79">
        <f>N38*D38/100</f>
        <v>2192.4</v>
      </c>
      <c r="P38" s="77">
        <v>170</v>
      </c>
      <c r="Q38" s="68">
        <f>D38*P38/100</f>
        <v>5324.4</v>
      </c>
      <c r="R38" s="71">
        <f t="shared" si="9"/>
        <v>2109.402</v>
      </c>
      <c r="S38" s="71">
        <f>R38+Q38+O38+M38+J38+H38+F38+D38</f>
        <v>16172.081999999999</v>
      </c>
      <c r="T38" s="63">
        <f>D38*2</f>
        <v>6264</v>
      </c>
      <c r="U38" s="64">
        <f t="shared" si="10"/>
        <v>200328.984</v>
      </c>
      <c r="V38" s="29"/>
      <c r="W38" s="29"/>
      <c r="X38" s="29"/>
      <c r="Y38" s="29"/>
    </row>
    <row r="39" spans="1:25" ht="15.75" x14ac:dyDescent="0.25">
      <c r="A39" s="87" t="s">
        <v>33</v>
      </c>
      <c r="B39" s="88"/>
      <c r="C39" s="33">
        <v>1</v>
      </c>
      <c r="D39" s="79">
        <v>3132</v>
      </c>
      <c r="E39" s="48">
        <v>90</v>
      </c>
      <c r="F39" s="40">
        <f t="shared" si="8"/>
        <v>2818.8</v>
      </c>
      <c r="G39" s="48" t="s">
        <v>26</v>
      </c>
      <c r="H39" s="32"/>
      <c r="I39" s="42" t="s">
        <v>26</v>
      </c>
      <c r="J39" s="32"/>
      <c r="K39" s="32"/>
      <c r="L39" s="32"/>
      <c r="M39" s="32">
        <v>422.4</v>
      </c>
      <c r="N39" s="48">
        <v>70</v>
      </c>
      <c r="O39" s="79">
        <f>N39*D39/100</f>
        <v>2192.4</v>
      </c>
      <c r="P39" s="41">
        <v>170</v>
      </c>
      <c r="Q39" s="40">
        <f t="shared" si="11"/>
        <v>5324.4</v>
      </c>
      <c r="R39" s="43">
        <f t="shared" si="9"/>
        <v>2083.5</v>
      </c>
      <c r="S39" s="43">
        <f>R39+Q39+O39+M39+J39+H39+F39+D39</f>
        <v>15973.5</v>
      </c>
      <c r="T39" s="43">
        <f>D39*2</f>
        <v>6264</v>
      </c>
      <c r="U39" s="60">
        <f t="shared" si="10"/>
        <v>197946</v>
      </c>
    </row>
    <row r="40" spans="1:25" ht="15.75" x14ac:dyDescent="0.25">
      <c r="A40" s="87" t="s">
        <v>61</v>
      </c>
      <c r="B40" s="88"/>
      <c r="C40" s="33">
        <v>1</v>
      </c>
      <c r="D40" s="40">
        <v>2226</v>
      </c>
      <c r="E40" s="48"/>
      <c r="F40" s="40"/>
      <c r="G40" s="48"/>
      <c r="H40" s="32"/>
      <c r="I40" s="42"/>
      <c r="J40" s="32"/>
      <c r="K40" s="32"/>
      <c r="L40" s="32"/>
      <c r="M40" s="32">
        <v>8325</v>
      </c>
      <c r="N40" s="48"/>
      <c r="O40" s="32"/>
      <c r="P40" s="41">
        <v>150</v>
      </c>
      <c r="Q40" s="40">
        <f t="shared" si="11"/>
        <v>3339</v>
      </c>
      <c r="R40" s="43">
        <f t="shared" si="9"/>
        <v>2083.5</v>
      </c>
      <c r="S40" s="43">
        <f>R40+Q40+M40+D40+O40+J40+H40+F40</f>
        <v>15973.5</v>
      </c>
      <c r="T40" s="43">
        <f>D40*2</f>
        <v>4452</v>
      </c>
      <c r="U40" s="60">
        <f t="shared" si="10"/>
        <v>196134</v>
      </c>
    </row>
    <row r="41" spans="1:25" ht="15.75" x14ac:dyDescent="0.25">
      <c r="A41" s="87" t="s">
        <v>34</v>
      </c>
      <c r="B41" s="88"/>
      <c r="C41" s="33">
        <v>2</v>
      </c>
      <c r="D41" s="40">
        <v>2226</v>
      </c>
      <c r="E41" s="52"/>
      <c r="F41" s="40"/>
      <c r="G41" s="52"/>
      <c r="H41" s="32"/>
      <c r="I41" s="32"/>
      <c r="J41" s="32"/>
      <c r="K41" s="32"/>
      <c r="L41" s="32"/>
      <c r="M41" s="32">
        <v>8325</v>
      </c>
      <c r="N41" s="52"/>
      <c r="O41" s="32"/>
      <c r="P41" s="83">
        <v>150</v>
      </c>
      <c r="Q41" s="40">
        <f t="shared" si="11"/>
        <v>3339</v>
      </c>
      <c r="R41" s="43">
        <f t="shared" si="9"/>
        <v>2083.5</v>
      </c>
      <c r="S41" s="43">
        <f>(R41+Q41+M41+D41+O41+J41+H41+F41)*2</f>
        <v>31947</v>
      </c>
      <c r="T41" s="40">
        <f>(D41*2)*2</f>
        <v>8904</v>
      </c>
      <c r="U41" s="60">
        <f t="shared" si="10"/>
        <v>392268</v>
      </c>
    </row>
    <row r="42" spans="1:25" ht="15.75" x14ac:dyDescent="0.25">
      <c r="A42" s="87" t="s">
        <v>35</v>
      </c>
      <c r="B42" s="88"/>
      <c r="C42" s="33">
        <v>5</v>
      </c>
      <c r="D42" s="40">
        <v>3132</v>
      </c>
      <c r="E42" s="48">
        <v>50</v>
      </c>
      <c r="F42" s="40">
        <f>D42*E42/100</f>
        <v>1566</v>
      </c>
      <c r="G42" s="52"/>
      <c r="H42" s="32"/>
      <c r="I42" s="32"/>
      <c r="J42" s="32"/>
      <c r="K42" s="42">
        <v>40</v>
      </c>
      <c r="L42" s="32"/>
      <c r="M42" s="32">
        <v>5590.2</v>
      </c>
      <c r="N42" s="48"/>
      <c r="O42" s="32"/>
      <c r="P42" s="83">
        <v>115</v>
      </c>
      <c r="Q42" s="40">
        <f t="shared" si="11"/>
        <v>3601.8</v>
      </c>
      <c r="R42" s="43">
        <f>(Q42+O42+M42+J42+H42+F42+D42+L42)*0.15</f>
        <v>2083.5</v>
      </c>
      <c r="S42" s="43">
        <f>(R42+Q42+O42+L42+F42+D42+M42+H42)*5</f>
        <v>79867.5</v>
      </c>
      <c r="T42" s="40">
        <f>(D42*2)*5</f>
        <v>31320</v>
      </c>
      <c r="U42" s="60">
        <f t="shared" si="10"/>
        <v>989730</v>
      </c>
    </row>
    <row r="43" spans="1:25" ht="15.75" x14ac:dyDescent="0.25">
      <c r="A43" s="97" t="s">
        <v>64</v>
      </c>
      <c r="B43" s="98"/>
      <c r="C43" s="33">
        <v>1</v>
      </c>
      <c r="D43" s="40">
        <v>4155</v>
      </c>
      <c r="E43" s="48">
        <v>100</v>
      </c>
      <c r="F43" s="40">
        <f t="shared" si="8"/>
        <v>4155</v>
      </c>
      <c r="G43" s="52"/>
      <c r="H43" s="32"/>
      <c r="I43" s="32"/>
      <c r="J43" s="32"/>
      <c r="K43" s="42"/>
      <c r="L43" s="32"/>
      <c r="M43" s="32"/>
      <c r="N43" s="48">
        <v>150</v>
      </c>
      <c r="O43" s="32">
        <f>N43*D43/100</f>
        <v>6232.5</v>
      </c>
      <c r="P43" s="83">
        <v>150</v>
      </c>
      <c r="Q43" s="40">
        <f>P43*D43/100</f>
        <v>6232.5</v>
      </c>
      <c r="R43" s="43">
        <f>(Q43+F43+D43+O43+M43+L43+J43+H43)*0.15</f>
        <v>3116.25</v>
      </c>
      <c r="S43" s="43">
        <f>D43+F43+L43+M43+Q43+R43+O43+H43+J43</f>
        <v>23891.25</v>
      </c>
      <c r="T43" s="40">
        <f>D43*2</f>
        <v>8310</v>
      </c>
      <c r="U43" s="60">
        <f>S43*12+T43</f>
        <v>295005</v>
      </c>
    </row>
    <row r="44" spans="1:25" s="17" customFormat="1" ht="18" customHeight="1" x14ac:dyDescent="0.25">
      <c r="A44" s="99" t="s">
        <v>65</v>
      </c>
      <c r="B44" s="100"/>
      <c r="C44" s="33">
        <v>5</v>
      </c>
      <c r="D44" s="40">
        <v>3132</v>
      </c>
      <c r="E44" s="48">
        <v>50</v>
      </c>
      <c r="F44" s="40">
        <f>D44*E44/100</f>
        <v>1566</v>
      </c>
      <c r="G44" s="85"/>
      <c r="H44" s="85"/>
      <c r="I44" s="85"/>
      <c r="J44" s="85"/>
      <c r="K44" s="42">
        <v>40</v>
      </c>
      <c r="L44" s="32"/>
      <c r="M44" s="32">
        <v>5590.2</v>
      </c>
      <c r="N44" s="85"/>
      <c r="O44" s="85"/>
      <c r="P44" s="83">
        <v>115</v>
      </c>
      <c r="Q44" s="40">
        <f>P44*D44/100</f>
        <v>3601.8</v>
      </c>
      <c r="R44" s="43">
        <f>(Q44+O44+M44+L44+H44+J44+F44+D44)*0.15</f>
        <v>2083.5</v>
      </c>
      <c r="S44" s="43">
        <f>(R44+Q44+O44+M44+L44+F44+D44)*5</f>
        <v>79867.5</v>
      </c>
      <c r="T44" s="40">
        <f>(D44*2)*5</f>
        <v>31320</v>
      </c>
      <c r="U44" s="60">
        <f>S44*12+T44</f>
        <v>989730</v>
      </c>
    </row>
    <row r="45" spans="1:25" ht="20.85" customHeight="1" x14ac:dyDescent="0.3">
      <c r="A45" s="89" t="s">
        <v>24</v>
      </c>
      <c r="B45" s="90"/>
      <c r="C45" s="35">
        <f>SUM(C36:C44)</f>
        <v>18</v>
      </c>
      <c r="D45" s="37"/>
      <c r="E45" s="37"/>
      <c r="F45" s="37"/>
      <c r="G45" s="37"/>
      <c r="H45" s="36"/>
      <c r="I45" s="36"/>
      <c r="J45" s="36"/>
      <c r="K45" s="36"/>
      <c r="L45" s="36"/>
      <c r="M45" s="36"/>
      <c r="N45" s="37"/>
      <c r="O45" s="36"/>
      <c r="P45" s="37"/>
      <c r="Q45" s="36"/>
      <c r="R45" s="50"/>
      <c r="S45" s="50">
        <f>S36+S37+S38+S39+S40+S41+S42+US43+S44</f>
        <v>275128.967</v>
      </c>
      <c r="T45" s="50">
        <f>T36+T37+T38+T39+T41+T40+T42+T43+T44</f>
        <v>110662</v>
      </c>
      <c r="U45" s="61">
        <f>U36+U37+U38+U39+U40+U41+U42+U43+U44</f>
        <v>3698904.6040000003</v>
      </c>
      <c r="V45" s="19"/>
    </row>
    <row r="46" spans="1:25" ht="25.5" customHeight="1" x14ac:dyDescent="0.25">
      <c r="A46" s="38"/>
      <c r="B46" s="39" t="s">
        <v>25</v>
      </c>
      <c r="C46" s="53">
        <f>C34+C45</f>
        <v>32</v>
      </c>
      <c r="D46" s="54"/>
      <c r="E46" s="55"/>
      <c r="F46" s="56"/>
      <c r="G46" s="57"/>
      <c r="H46" s="37"/>
      <c r="I46" s="58"/>
      <c r="J46" s="36"/>
      <c r="K46" s="36"/>
      <c r="L46" s="36"/>
      <c r="M46" s="36"/>
      <c r="N46" s="57"/>
      <c r="O46" s="59"/>
      <c r="P46" s="57"/>
      <c r="Q46" s="36"/>
      <c r="R46" s="54"/>
      <c r="S46" s="54">
        <f>S34+S45</f>
        <v>736094.49549999996</v>
      </c>
      <c r="T46" s="54">
        <f>T34+T45</f>
        <v>429631</v>
      </c>
      <c r="U46" s="62">
        <f>U34+U45</f>
        <v>9549459.9460000005</v>
      </c>
    </row>
    <row r="47" spans="1:25" ht="21" customHeight="1" x14ac:dyDescent="0.2">
      <c r="A47" s="6"/>
      <c r="C47" s="91"/>
      <c r="D47" s="91"/>
      <c r="E47" s="91"/>
      <c r="H47" s="92"/>
      <c r="I47" s="93"/>
      <c r="J47" s="93"/>
      <c r="K47" s="30"/>
      <c r="L47" s="30"/>
      <c r="M47" s="30"/>
    </row>
    <row r="48" spans="1:25" ht="15.75" x14ac:dyDescent="0.25">
      <c r="A48" s="8"/>
      <c r="H48" s="20"/>
    </row>
  </sheetData>
  <mergeCells count="43">
    <mergeCell ref="A14:A16"/>
    <mergeCell ref="B14:B16"/>
    <mergeCell ref="K15:M15"/>
    <mergeCell ref="S14:S16"/>
    <mergeCell ref="E15:F15"/>
    <mergeCell ref="G15:H15"/>
    <mergeCell ref="E14:R14"/>
    <mergeCell ref="E9:G9"/>
    <mergeCell ref="I15:J15"/>
    <mergeCell ref="N15:O15"/>
    <mergeCell ref="P15:Q15"/>
    <mergeCell ref="R15:R16"/>
    <mergeCell ref="H11:J11"/>
    <mergeCell ref="K11:O11"/>
    <mergeCell ref="A18:A24"/>
    <mergeCell ref="A34:B34"/>
    <mergeCell ref="A26:A27"/>
    <mergeCell ref="S4:T4"/>
    <mergeCell ref="Q5:R5"/>
    <mergeCell ref="S5:T5"/>
    <mergeCell ref="A6:Q6"/>
    <mergeCell ref="S6:T6"/>
    <mergeCell ref="A7:R7"/>
    <mergeCell ref="C8:D8"/>
    <mergeCell ref="E8:G8"/>
    <mergeCell ref="C14:C16"/>
    <mergeCell ref="C9:D9"/>
    <mergeCell ref="D14:D16"/>
    <mergeCell ref="A9:B9"/>
    <mergeCell ref="A11:B11"/>
    <mergeCell ref="A39:B39"/>
    <mergeCell ref="A45:B45"/>
    <mergeCell ref="C47:E47"/>
    <mergeCell ref="H47:J47"/>
    <mergeCell ref="A35:B35"/>
    <mergeCell ref="A40:B40"/>
    <mergeCell ref="A41:B41"/>
    <mergeCell ref="A42:B42"/>
    <mergeCell ref="A38:B38"/>
    <mergeCell ref="A37:B37"/>
    <mergeCell ref="A36:B36"/>
    <mergeCell ref="A43:B43"/>
    <mergeCell ref="A44:B44"/>
  </mergeCells>
  <phoneticPr fontId="0" type="noConversion"/>
  <pageMargins left="0.36" right="0.28000000000000003" top="0.18" bottom="0.6" header="0.16" footer="0.5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91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Управление экономики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Uprav Ekonom</dc:creator>
  <cp:lastModifiedBy>Togul02</cp:lastModifiedBy>
  <cp:lastPrinted>2021-08-25T07:09:40Z</cp:lastPrinted>
  <dcterms:created xsi:type="dcterms:W3CDTF">2006-12-20T08:59:33Z</dcterms:created>
  <dcterms:modified xsi:type="dcterms:W3CDTF">2022-01-31T04:20:11Z</dcterms:modified>
</cp:coreProperties>
</file>